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obhanmc\Dropbox\Brin-updating\"/>
    </mc:Choice>
  </mc:AlternateContent>
  <bookViews>
    <workbookView xWindow="0" yWindow="0" windowWidth="15530" windowHeight="6190"/>
  </bookViews>
  <sheets>
    <sheet name="Chart" sheetId="2" r:id="rId1"/>
    <sheet name="Datatable" sheetId="1" r:id="rId2"/>
  </sheets>
  <calcPr calcId="152511"/>
</workbook>
</file>

<file path=xl/calcChain.xml><?xml version="1.0" encoding="utf-8"?>
<calcChain xmlns="http://schemas.openxmlformats.org/spreadsheetml/2006/main">
  <c r="I70" i="1" l="1"/>
  <c r="G70" i="1"/>
  <c r="F70" i="1"/>
  <c r="E70" i="1"/>
  <c r="D70" i="1"/>
  <c r="C70" i="1"/>
  <c r="I49" i="1"/>
  <c r="G49" i="1"/>
  <c r="F49" i="1"/>
  <c r="E49" i="1"/>
  <c r="D49" i="1"/>
  <c r="C49" i="1"/>
  <c r="I27" i="1"/>
  <c r="G27" i="1"/>
  <c r="F27" i="1"/>
  <c r="E27" i="1"/>
  <c r="D27" i="1"/>
  <c r="C27" i="1"/>
  <c r="I69" i="1"/>
  <c r="G69" i="1"/>
  <c r="F69" i="1"/>
  <c r="E69" i="1"/>
  <c r="D69" i="1"/>
  <c r="C69" i="1"/>
  <c r="I48" i="1"/>
  <c r="G48" i="1"/>
  <c r="F48" i="1"/>
  <c r="E48" i="1"/>
  <c r="D48" i="1"/>
  <c r="C48" i="1"/>
  <c r="I26" i="1"/>
  <c r="G26" i="1"/>
  <c r="F26" i="1"/>
  <c r="E26" i="1"/>
  <c r="D26" i="1"/>
  <c r="C26" i="1"/>
  <c r="I68" i="1"/>
  <c r="G68" i="1"/>
  <c r="F68" i="1"/>
  <c r="E68" i="1"/>
  <c r="D68" i="1"/>
  <c r="C68" i="1"/>
  <c r="I47" i="1"/>
  <c r="G47" i="1"/>
  <c r="F47" i="1"/>
  <c r="E47" i="1"/>
  <c r="D47" i="1"/>
  <c r="C47" i="1"/>
  <c r="I25" i="1"/>
  <c r="G25" i="1"/>
  <c r="F25" i="1"/>
  <c r="E25" i="1"/>
  <c r="D25" i="1"/>
  <c r="C25" i="1"/>
  <c r="I67" i="1"/>
  <c r="G67" i="1"/>
  <c r="F67" i="1"/>
  <c r="E67" i="1"/>
  <c r="D67" i="1"/>
  <c r="C67" i="1"/>
  <c r="I46" i="1"/>
  <c r="G46" i="1"/>
  <c r="F46" i="1"/>
  <c r="E46" i="1"/>
  <c r="D46" i="1"/>
  <c r="C46" i="1"/>
  <c r="I24" i="1"/>
  <c r="G24" i="1"/>
  <c r="F24" i="1"/>
  <c r="E24" i="1"/>
  <c r="D24" i="1"/>
  <c r="C24" i="1"/>
  <c r="I65" i="1"/>
  <c r="G65" i="1"/>
  <c r="I66" i="1"/>
  <c r="G66" i="1"/>
  <c r="F66" i="1"/>
  <c r="E66" i="1"/>
  <c r="D66" i="1"/>
  <c r="C66" i="1"/>
  <c r="I45" i="1"/>
  <c r="G45" i="1"/>
  <c r="F45" i="1"/>
  <c r="E45" i="1"/>
  <c r="D45" i="1"/>
  <c r="C45" i="1"/>
  <c r="I23" i="1"/>
  <c r="G23" i="1"/>
  <c r="F23" i="1"/>
  <c r="E23" i="1"/>
  <c r="D23" i="1"/>
  <c r="C23" i="1"/>
  <c r="I22" i="1"/>
  <c r="G22" i="1"/>
  <c r="F22" i="1"/>
  <c r="E22" i="1"/>
  <c r="D22" i="1"/>
  <c r="C22" i="1"/>
  <c r="F65" i="1"/>
  <c r="E65" i="1"/>
  <c r="D65" i="1"/>
  <c r="C65" i="1"/>
  <c r="I44" i="1"/>
  <c r="G44" i="1"/>
  <c r="F44" i="1"/>
  <c r="E44" i="1"/>
  <c r="D44" i="1"/>
  <c r="C44" i="1"/>
  <c r="B48" i="2"/>
  <c r="B47" i="2"/>
  <c r="B46" i="2"/>
  <c r="B45" i="2"/>
  <c r="B44" i="2"/>
  <c r="J21" i="1"/>
</calcChain>
</file>

<file path=xl/sharedStrings.xml><?xml version="1.0" encoding="utf-8"?>
<sst xmlns="http://schemas.openxmlformats.org/spreadsheetml/2006/main" count="38" uniqueCount="18">
  <si>
    <t>A</t>
  </si>
  <si>
    <t>B</t>
  </si>
  <si>
    <t>D</t>
  </si>
  <si>
    <t>C</t>
  </si>
  <si>
    <t>E</t>
  </si>
  <si>
    <t>N</t>
  </si>
  <si>
    <t>U</t>
  </si>
  <si>
    <t>A-E</t>
  </si>
  <si>
    <t>Total number graded</t>
  </si>
  <si>
    <t xml:space="preserve">Source: Joint Council for General Qualifications </t>
  </si>
  <si>
    <t>Results by sex: boys' results</t>
  </si>
  <si>
    <t>Results by sex: girls' results</t>
  </si>
  <si>
    <t>Boys</t>
  </si>
  <si>
    <t>Girls</t>
  </si>
  <si>
    <t>Total number of candidates</t>
  </si>
  <si>
    <t>http://www.brin.ac.uk/figures</t>
  </si>
  <si>
    <t>A*</t>
  </si>
  <si>
    <t>Religious Studies A-Level, 1993-2015: Number of Candidates and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</si>
</sst>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6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1" applyAlignment="1" applyProtection="1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4" fillId="0" borderId="9" xfId="0" applyFont="1" applyBorder="1"/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/>
    <xf numFmtId="168" fontId="0" fillId="0" borderId="0" xfId="0" applyNumberFormat="1" applyBorder="1" applyAlignment="1">
      <alignment horizontal="right"/>
    </xf>
    <xf numFmtId="168" fontId="0" fillId="0" borderId="0" xfId="0" applyNumberFormat="1" applyBorder="1"/>
    <xf numFmtId="168" fontId="0" fillId="0" borderId="0" xfId="0" applyNumberFormat="1" applyFill="1" applyBorder="1"/>
    <xf numFmtId="168" fontId="0" fillId="0" borderId="0" xfId="0" applyNumberFormat="1"/>
    <xf numFmtId="0" fontId="0" fillId="0" borderId="12" xfId="0" applyBorder="1"/>
    <xf numFmtId="168" fontId="0" fillId="0" borderId="4" xfId="0" applyNumberFormat="1" applyBorder="1" applyAlignment="1">
      <alignment horizontal="right"/>
    </xf>
    <xf numFmtId="168" fontId="0" fillId="0" borderId="4" xfId="0" applyNumberFormat="1" applyBorder="1"/>
    <xf numFmtId="168" fontId="0" fillId="0" borderId="4" xfId="0" applyNumberFormat="1" applyFill="1" applyBorder="1"/>
    <xf numFmtId="168" fontId="0" fillId="0" borderId="4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5" xfId="0" applyNumberFormat="1" applyBorder="1"/>
    <xf numFmtId="168" fontId="0" fillId="0" borderId="10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0" xfId="0" applyNumberFormat="1" applyBorder="1"/>
    <xf numFmtId="0" fontId="0" fillId="0" borderId="10" xfId="0" applyBorder="1"/>
    <xf numFmtId="168" fontId="0" fillId="0" borderId="14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/>
              <a:t>Religious Studies A-Level, 1993-2015: 
Number of Candidates</a:t>
            </a:r>
          </a:p>
        </c:rich>
      </c:tx>
      <c:layout>
        <c:manualLayout>
          <c:xMode val="edge"/>
          <c:yMode val="edge"/>
          <c:x val="0.26591080122812244"/>
          <c:y val="0.1039379797945097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48153618150081"/>
          <c:y val="0.31529466100872189"/>
          <c:w val="0.79012369493986756"/>
          <c:h val="0.4070595250336484"/>
        </c:manualLayout>
      </c:layout>
      <c:lineChart>
        <c:grouping val="standard"/>
        <c:varyColors val="0"/>
        <c:ser>
          <c:idx val="0"/>
          <c:order val="0"/>
          <c:tx>
            <c:v>Total Candidates</c:v>
          </c:tx>
          <c:cat>
            <c:numRef>
              <c:f>Chart!$A$26:$A$48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Chart!$B$26:$B$48</c:f>
              <c:numCache>
                <c:formatCode>General</c:formatCode>
                <c:ptCount val="23"/>
                <c:pt idx="0">
                  <c:v>8551</c:v>
                </c:pt>
                <c:pt idx="1">
                  <c:v>8718</c:v>
                </c:pt>
                <c:pt idx="2">
                  <c:v>8933</c:v>
                </c:pt>
                <c:pt idx="3">
                  <c:v>9053</c:v>
                </c:pt>
                <c:pt idx="4">
                  <c:v>9261</c:v>
                </c:pt>
                <c:pt idx="5">
                  <c:v>9138</c:v>
                </c:pt>
                <c:pt idx="6">
                  <c:v>8997</c:v>
                </c:pt>
                <c:pt idx="7">
                  <c:v>9178</c:v>
                </c:pt>
                <c:pt idx="8">
                  <c:v>9532</c:v>
                </c:pt>
                <c:pt idx="9">
                  <c:v>10685</c:v>
                </c:pt>
                <c:pt idx="10">
                  <c:v>12671</c:v>
                </c:pt>
                <c:pt idx="11">
                  <c:v>14418</c:v>
                </c:pt>
                <c:pt idx="12">
                  <c:v>16859</c:v>
                </c:pt>
                <c:pt idx="13">
                  <c:v>18205</c:v>
                </c:pt>
                <c:pt idx="14">
                  <c:v>19006</c:v>
                </c:pt>
                <c:pt idx="15">
                  <c:v>20134</c:v>
                </c:pt>
                <c:pt idx="16">
                  <c:v>21079</c:v>
                </c:pt>
                <c:pt idx="17">
                  <c:v>21233</c:v>
                </c:pt>
                <c:pt idx="18">
                  <c:v>22325</c:v>
                </c:pt>
                <c:pt idx="19">
                  <c:v>23042</c:v>
                </c:pt>
                <c:pt idx="20">
                  <c:v>23354</c:v>
                </c:pt>
                <c:pt idx="21">
                  <c:v>24213</c:v>
                </c:pt>
                <c:pt idx="22">
                  <c:v>25773</c:v>
                </c:pt>
              </c:numCache>
            </c:numRef>
          </c:val>
          <c:smooth val="0"/>
        </c:ser>
        <c:ser>
          <c:idx val="1"/>
          <c:order val="1"/>
          <c:tx>
            <c:v>Of which boys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Chart!$A$26:$A$48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Chart!$C$26:$C$48</c:f>
              <c:numCache>
                <c:formatCode>General</c:formatCode>
                <c:ptCount val="23"/>
                <c:pt idx="6">
                  <c:v>2375</c:v>
                </c:pt>
                <c:pt idx="7">
                  <c:v>2294</c:v>
                </c:pt>
                <c:pt idx="8">
                  <c:v>2398</c:v>
                </c:pt>
                <c:pt idx="9">
                  <c:v>2880</c:v>
                </c:pt>
                <c:pt idx="10">
                  <c:v>3589</c:v>
                </c:pt>
                <c:pt idx="11">
                  <c:v>4137</c:v>
                </c:pt>
                <c:pt idx="12">
                  <c:v>5053</c:v>
                </c:pt>
                <c:pt idx="13">
                  <c:v>5619</c:v>
                </c:pt>
                <c:pt idx="14">
                  <c:v>6033</c:v>
                </c:pt>
                <c:pt idx="15">
                  <c:v>6580</c:v>
                </c:pt>
                <c:pt idx="16">
                  <c:v>6850</c:v>
                </c:pt>
                <c:pt idx="17">
                  <c:v>6788</c:v>
                </c:pt>
                <c:pt idx="18">
                  <c:v>7102</c:v>
                </c:pt>
                <c:pt idx="19">
                  <c:v>7298</c:v>
                </c:pt>
                <c:pt idx="20">
                  <c:v>7345</c:v>
                </c:pt>
                <c:pt idx="21">
                  <c:v>7426</c:v>
                </c:pt>
                <c:pt idx="22">
                  <c:v>7915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62296"/>
        <c:axId val="707457200"/>
      </c:lineChart>
      <c:catAx>
        <c:axId val="70746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45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74572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Candidates</a:t>
                </a:r>
              </a:p>
            </c:rich>
          </c:tx>
          <c:layout>
            <c:manualLayout>
              <c:xMode val="edge"/>
              <c:yMode val="edge"/>
              <c:x val="2.1041320559392007E-2"/>
              <c:y val="0.242353241390509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462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222231934266471"/>
          <c:y val="0.8964721331665898"/>
          <c:w val="0.52470180771053165"/>
          <c:h val="6.4585427336581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291352</xdr:colOff>
      <xdr:row>22</xdr:row>
      <xdr:rowOff>14942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jcq.org.uk/" TargetMode="External"/><Relationship Id="rId1" Type="http://schemas.openxmlformats.org/officeDocument/2006/relationships/hyperlink" Target="http://www.brin.ac.uk/figur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in.ac.uk/figures" TargetMode="External"/><Relationship Id="rId1" Type="http://schemas.openxmlformats.org/officeDocument/2006/relationships/hyperlink" Target="http://www.jcq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tabSelected="1" zoomScale="85" zoomScaleNormal="85" workbookViewId="0">
      <selection activeCell="A2" sqref="A2"/>
    </sheetView>
  </sheetViews>
  <sheetFormatPr defaultRowHeight="12.5" x14ac:dyDescent="0.25"/>
  <cols>
    <col min="2" max="2" width="12.54296875" customWidth="1"/>
  </cols>
  <sheetData>
    <row r="1" spans="1:1" x14ac:dyDescent="0.25">
      <c r="A1" s="3" t="s">
        <v>15</v>
      </c>
    </row>
    <row r="2" spans="1:1" x14ac:dyDescent="0.25">
      <c r="A2" s="3"/>
    </row>
    <row r="5" spans="1:1" ht="30" customHeight="1" x14ac:dyDescent="0.25"/>
    <row r="23" spans="1:4" x14ac:dyDescent="0.25">
      <c r="A23" s="3" t="s">
        <v>9</v>
      </c>
    </row>
    <row r="25" spans="1:4" ht="26" x14ac:dyDescent="0.3">
      <c r="A25" s="15"/>
      <c r="B25" s="17" t="s">
        <v>14</v>
      </c>
      <c r="C25" s="18" t="s">
        <v>12</v>
      </c>
      <c r="D25" s="18" t="s">
        <v>13</v>
      </c>
    </row>
    <row r="26" spans="1:4" x14ac:dyDescent="0.25">
      <c r="A26" s="8">
        <v>1993</v>
      </c>
      <c r="B26" s="10">
        <v>8551</v>
      </c>
      <c r="C26" s="8"/>
      <c r="D26" s="8"/>
    </row>
    <row r="27" spans="1:4" x14ac:dyDescent="0.25">
      <c r="A27" s="8">
        <v>1994</v>
      </c>
      <c r="B27" s="10">
        <v>8718</v>
      </c>
      <c r="C27" s="8"/>
      <c r="D27" s="8"/>
    </row>
    <row r="28" spans="1:4" x14ac:dyDescent="0.25">
      <c r="A28" s="8">
        <v>1995</v>
      </c>
      <c r="B28" s="10">
        <v>8933</v>
      </c>
      <c r="C28" s="8"/>
      <c r="D28" s="8"/>
    </row>
    <row r="29" spans="1:4" x14ac:dyDescent="0.25">
      <c r="A29" s="8">
        <v>1996</v>
      </c>
      <c r="B29" s="10">
        <v>9053</v>
      </c>
      <c r="C29" s="8"/>
      <c r="D29" s="8"/>
    </row>
    <row r="30" spans="1:4" x14ac:dyDescent="0.25">
      <c r="A30" s="8">
        <v>1997</v>
      </c>
      <c r="B30" s="10">
        <v>9261</v>
      </c>
      <c r="C30" s="8"/>
      <c r="D30" s="8"/>
    </row>
    <row r="31" spans="1:4" x14ac:dyDescent="0.25">
      <c r="A31" s="8">
        <v>1998</v>
      </c>
      <c r="B31" s="10">
        <v>9138</v>
      </c>
      <c r="C31" s="8"/>
      <c r="D31" s="8"/>
    </row>
    <row r="32" spans="1:4" x14ac:dyDescent="0.25">
      <c r="A32" s="8">
        <v>1999</v>
      </c>
      <c r="B32" s="10">
        <v>8997</v>
      </c>
      <c r="C32" s="10">
        <v>2375</v>
      </c>
      <c r="D32" s="10">
        <v>6619</v>
      </c>
    </row>
    <row r="33" spans="1:4" x14ac:dyDescent="0.25">
      <c r="A33" s="8">
        <v>2000</v>
      </c>
      <c r="B33" s="10">
        <v>9178</v>
      </c>
      <c r="C33" s="10">
        <v>2294</v>
      </c>
      <c r="D33" s="10">
        <v>6884</v>
      </c>
    </row>
    <row r="34" spans="1:4" x14ac:dyDescent="0.25">
      <c r="A34" s="8">
        <v>2001</v>
      </c>
      <c r="B34" s="10">
        <v>9532</v>
      </c>
      <c r="C34" s="10">
        <v>2398</v>
      </c>
      <c r="D34" s="10">
        <v>7134</v>
      </c>
    </row>
    <row r="35" spans="1:4" x14ac:dyDescent="0.25">
      <c r="A35" s="8">
        <v>2002</v>
      </c>
      <c r="B35" s="10">
        <v>10685</v>
      </c>
      <c r="C35" s="10">
        <v>2880</v>
      </c>
      <c r="D35" s="10">
        <v>7805</v>
      </c>
    </row>
    <row r="36" spans="1:4" x14ac:dyDescent="0.25">
      <c r="A36" s="8">
        <v>2003</v>
      </c>
      <c r="B36" s="10">
        <v>12671</v>
      </c>
      <c r="C36" s="10">
        <v>3589</v>
      </c>
      <c r="D36" s="10">
        <v>9082</v>
      </c>
    </row>
    <row r="37" spans="1:4" x14ac:dyDescent="0.25">
      <c r="A37" s="8">
        <v>2004</v>
      </c>
      <c r="B37" s="10">
        <v>14418</v>
      </c>
      <c r="C37" s="10">
        <v>4137</v>
      </c>
      <c r="D37" s="10">
        <v>10281</v>
      </c>
    </row>
    <row r="38" spans="1:4" x14ac:dyDescent="0.25">
      <c r="A38" s="8">
        <v>2005</v>
      </c>
      <c r="B38" s="10">
        <v>16859</v>
      </c>
      <c r="C38" s="10">
        <v>5053</v>
      </c>
      <c r="D38" s="10">
        <v>11806</v>
      </c>
    </row>
    <row r="39" spans="1:4" x14ac:dyDescent="0.25">
      <c r="A39" s="8">
        <v>2006</v>
      </c>
      <c r="B39" s="10">
        <v>18205</v>
      </c>
      <c r="C39" s="10">
        <v>5619</v>
      </c>
      <c r="D39" s="10">
        <v>12586</v>
      </c>
    </row>
    <row r="40" spans="1:4" x14ac:dyDescent="0.25">
      <c r="A40" s="8">
        <v>2007</v>
      </c>
      <c r="B40" s="10">
        <v>19006</v>
      </c>
      <c r="C40" s="10">
        <v>6033</v>
      </c>
      <c r="D40" s="10">
        <v>12973</v>
      </c>
    </row>
    <row r="41" spans="1:4" x14ac:dyDescent="0.25">
      <c r="A41" s="8">
        <v>2008</v>
      </c>
      <c r="B41" s="10">
        <v>20134</v>
      </c>
      <c r="C41" s="10">
        <v>6580</v>
      </c>
      <c r="D41" s="10">
        <v>13554</v>
      </c>
    </row>
    <row r="42" spans="1:4" x14ac:dyDescent="0.25">
      <c r="A42" s="25">
        <v>2009</v>
      </c>
      <c r="B42" s="27">
        <v>21079</v>
      </c>
      <c r="C42" s="27">
        <v>6850</v>
      </c>
      <c r="D42" s="10">
        <v>14229</v>
      </c>
    </row>
    <row r="43" spans="1:4" x14ac:dyDescent="0.25">
      <c r="A43" s="21">
        <v>2010</v>
      </c>
      <c r="B43" s="20">
        <v>21233</v>
      </c>
      <c r="C43" s="20">
        <v>6788</v>
      </c>
      <c r="D43" s="20">
        <v>14445</v>
      </c>
    </row>
    <row r="44" spans="1:4" x14ac:dyDescent="0.25">
      <c r="A44" s="21">
        <v>2011</v>
      </c>
      <c r="B44" s="1">
        <f>C44+D44</f>
        <v>22325</v>
      </c>
      <c r="C44" s="20">
        <v>7102</v>
      </c>
      <c r="D44" s="20">
        <v>15223</v>
      </c>
    </row>
    <row r="45" spans="1:4" x14ac:dyDescent="0.25">
      <c r="A45" s="21">
        <v>2012</v>
      </c>
      <c r="B45" s="1">
        <f>C45+D45</f>
        <v>23042</v>
      </c>
      <c r="C45" s="20">
        <v>7298</v>
      </c>
      <c r="D45" s="20">
        <v>15744</v>
      </c>
    </row>
    <row r="46" spans="1:4" x14ac:dyDescent="0.25">
      <c r="A46" s="21">
        <v>2013</v>
      </c>
      <c r="B46" s="1">
        <f>C46+D46</f>
        <v>23354</v>
      </c>
      <c r="C46" s="20">
        <v>7345</v>
      </c>
      <c r="D46" s="20">
        <v>16009</v>
      </c>
    </row>
    <row r="47" spans="1:4" x14ac:dyDescent="0.25">
      <c r="A47" s="21">
        <v>2014</v>
      </c>
      <c r="B47" s="1">
        <f>C47+D47</f>
        <v>24213</v>
      </c>
      <c r="C47" s="20">
        <v>7426</v>
      </c>
      <c r="D47" s="20">
        <v>16787</v>
      </c>
    </row>
    <row r="48" spans="1:4" x14ac:dyDescent="0.25">
      <c r="A48" s="22">
        <v>2015</v>
      </c>
      <c r="B48" s="23">
        <f>C48+D48</f>
        <v>25773</v>
      </c>
      <c r="C48" s="24">
        <v>7915</v>
      </c>
      <c r="D48" s="24">
        <v>17858</v>
      </c>
    </row>
  </sheetData>
  <phoneticPr fontId="1" type="noConversion"/>
  <hyperlinks>
    <hyperlink ref="A1" r:id="rId1"/>
    <hyperlink ref="A23" r:id="rId2"/>
  </hyperlinks>
  <pageMargins left="0.75" right="0.75" top="1" bottom="1" header="0.5" footer="0.5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opLeftCell="A62" workbookViewId="0">
      <selection activeCell="C80" sqref="C80"/>
    </sheetView>
  </sheetViews>
  <sheetFormatPr defaultRowHeight="12.5" x14ac:dyDescent="0.25"/>
  <cols>
    <col min="11" max="11" width="9.1796875" style="1" customWidth="1"/>
  </cols>
  <sheetData>
    <row r="1" spans="1:13" x14ac:dyDescent="0.25">
      <c r="A1" s="3" t="s">
        <v>15</v>
      </c>
      <c r="B1" s="3"/>
    </row>
    <row r="2" spans="1:13" x14ac:dyDescent="0.25">
      <c r="A2" s="3"/>
      <c r="B2" s="3"/>
    </row>
    <row r="3" spans="1:13" ht="13" x14ac:dyDescent="0.3">
      <c r="A3" s="4"/>
      <c r="B3" s="6"/>
      <c r="C3" s="5" t="s">
        <v>17</v>
      </c>
      <c r="D3" s="6"/>
      <c r="E3" s="6"/>
      <c r="F3" s="6"/>
      <c r="G3" s="6"/>
      <c r="H3" s="6"/>
      <c r="I3" s="6"/>
      <c r="J3" s="6"/>
      <c r="K3" s="7"/>
    </row>
    <row r="4" spans="1:13" s="2" customFormat="1" ht="39" x14ac:dyDescent="0.3">
      <c r="A4" s="19"/>
      <c r="B4" s="17" t="s">
        <v>16</v>
      </c>
      <c r="C4" s="17" t="s">
        <v>0</v>
      </c>
      <c r="D4" s="17" t="s">
        <v>1</v>
      </c>
      <c r="E4" s="17" t="s">
        <v>3</v>
      </c>
      <c r="F4" s="17" t="s">
        <v>2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</row>
    <row r="5" spans="1:13" x14ac:dyDescent="0.25">
      <c r="A5" s="8">
        <v>1993</v>
      </c>
      <c r="B5" s="36"/>
      <c r="C5" s="38">
        <v>12.7</v>
      </c>
      <c r="D5" s="38">
        <v>14.3</v>
      </c>
      <c r="E5" s="38">
        <v>19.8</v>
      </c>
      <c r="F5" s="38">
        <v>20.8</v>
      </c>
      <c r="G5" s="38">
        <v>13.7</v>
      </c>
      <c r="H5" s="38">
        <v>8.1</v>
      </c>
      <c r="I5" s="38">
        <v>10.7</v>
      </c>
      <c r="J5" s="38">
        <v>81.2</v>
      </c>
      <c r="K5" s="10">
        <v>8551</v>
      </c>
    </row>
    <row r="6" spans="1:13" x14ac:dyDescent="0.25">
      <c r="A6" s="8">
        <v>1994</v>
      </c>
      <c r="B6" s="36"/>
      <c r="C6" s="38">
        <v>12</v>
      </c>
      <c r="D6" s="38">
        <v>16.399999999999999</v>
      </c>
      <c r="E6" s="38">
        <v>21.7</v>
      </c>
      <c r="F6" s="38">
        <v>20.9</v>
      </c>
      <c r="G6" s="38">
        <v>14.9</v>
      </c>
      <c r="H6" s="38">
        <v>6.9</v>
      </c>
      <c r="I6" s="38">
        <v>7.1</v>
      </c>
      <c r="J6" s="38">
        <v>85.9</v>
      </c>
      <c r="K6" s="10">
        <v>8718</v>
      </c>
    </row>
    <row r="7" spans="1:13" x14ac:dyDescent="0.25">
      <c r="A7" s="8">
        <v>1995</v>
      </c>
      <c r="B7" s="36"/>
      <c r="C7" s="38">
        <v>13.1</v>
      </c>
      <c r="D7" s="38">
        <v>18.3</v>
      </c>
      <c r="E7" s="38">
        <v>23</v>
      </c>
      <c r="F7" s="38">
        <v>20.100000000000001</v>
      </c>
      <c r="G7" s="38">
        <v>13.7</v>
      </c>
      <c r="H7" s="38">
        <v>6.8</v>
      </c>
      <c r="I7" s="38">
        <v>5</v>
      </c>
      <c r="J7" s="38">
        <v>88.2</v>
      </c>
      <c r="K7" s="10">
        <v>8933</v>
      </c>
    </row>
    <row r="8" spans="1:13" x14ac:dyDescent="0.25">
      <c r="A8" s="8">
        <v>1996</v>
      </c>
      <c r="B8" s="36"/>
      <c r="C8" s="38">
        <v>14.3</v>
      </c>
      <c r="D8" s="38">
        <v>19.8</v>
      </c>
      <c r="E8" s="38">
        <v>23.6</v>
      </c>
      <c r="F8" s="38">
        <v>19.8</v>
      </c>
      <c r="G8" s="38">
        <v>11.6</v>
      </c>
      <c r="H8" s="38">
        <v>6</v>
      </c>
      <c r="I8" s="38">
        <v>4.3</v>
      </c>
      <c r="J8" s="38">
        <v>89.7</v>
      </c>
      <c r="K8" s="10">
        <v>9053</v>
      </c>
    </row>
    <row r="9" spans="1:13" x14ac:dyDescent="0.25">
      <c r="A9" s="8">
        <v>1997</v>
      </c>
      <c r="B9" s="36"/>
      <c r="C9" s="38">
        <v>14.1</v>
      </c>
      <c r="D9" s="38">
        <v>19</v>
      </c>
      <c r="E9" s="38">
        <v>23.9</v>
      </c>
      <c r="F9" s="38">
        <v>20.399999999999999</v>
      </c>
      <c r="G9" s="38">
        <v>12.5</v>
      </c>
      <c r="H9" s="38">
        <v>5.7</v>
      </c>
      <c r="I9" s="38">
        <v>4.4000000000000004</v>
      </c>
      <c r="J9" s="38">
        <v>89.9</v>
      </c>
      <c r="K9" s="10">
        <v>9261</v>
      </c>
    </row>
    <row r="10" spans="1:13" x14ac:dyDescent="0.25">
      <c r="A10" s="8">
        <v>1998</v>
      </c>
      <c r="B10" s="36"/>
      <c r="C10" s="38">
        <v>14.9</v>
      </c>
      <c r="D10" s="38">
        <v>21.2</v>
      </c>
      <c r="E10" s="38">
        <v>22.1</v>
      </c>
      <c r="F10" s="38">
        <v>19.100000000000001</v>
      </c>
      <c r="G10" s="38">
        <v>12</v>
      </c>
      <c r="H10" s="38">
        <v>6</v>
      </c>
      <c r="I10" s="38">
        <v>4.7</v>
      </c>
      <c r="J10" s="38">
        <v>89.3</v>
      </c>
      <c r="K10" s="10">
        <v>9138</v>
      </c>
    </row>
    <row r="11" spans="1:13" x14ac:dyDescent="0.25">
      <c r="A11" s="8">
        <v>1999</v>
      </c>
      <c r="B11" s="36"/>
      <c r="C11" s="38">
        <v>17.399999999999999</v>
      </c>
      <c r="D11" s="38">
        <v>20.399999999999999</v>
      </c>
      <c r="E11" s="38">
        <v>23.9</v>
      </c>
      <c r="F11" s="38">
        <v>17.7</v>
      </c>
      <c r="G11" s="38">
        <v>10.5</v>
      </c>
      <c r="H11" s="38">
        <v>5.7</v>
      </c>
      <c r="I11" s="38">
        <v>4.4000000000000004</v>
      </c>
      <c r="J11" s="38">
        <v>89.9</v>
      </c>
      <c r="K11" s="10">
        <v>8997</v>
      </c>
    </row>
    <row r="12" spans="1:13" x14ac:dyDescent="0.25">
      <c r="A12" s="8">
        <v>2000</v>
      </c>
      <c r="B12" s="36"/>
      <c r="C12" s="38">
        <v>16</v>
      </c>
      <c r="D12" s="38">
        <v>22.6</v>
      </c>
      <c r="E12" s="38">
        <v>23.2</v>
      </c>
      <c r="F12" s="38">
        <v>18.7</v>
      </c>
      <c r="G12" s="38">
        <v>10.5</v>
      </c>
      <c r="H12" s="38">
        <v>5.4</v>
      </c>
      <c r="I12" s="38">
        <v>3.6</v>
      </c>
      <c r="J12" s="38">
        <v>91</v>
      </c>
      <c r="K12" s="10">
        <v>9178</v>
      </c>
    </row>
    <row r="13" spans="1:13" x14ac:dyDescent="0.25">
      <c r="A13" s="8">
        <v>2001</v>
      </c>
      <c r="B13" s="36"/>
      <c r="C13" s="38">
        <v>18.2</v>
      </c>
      <c r="D13" s="38">
        <v>22.8</v>
      </c>
      <c r="E13" s="38">
        <v>25</v>
      </c>
      <c r="F13" s="38">
        <v>17.399999999999999</v>
      </c>
      <c r="G13" s="38">
        <v>9.1999999999999993</v>
      </c>
      <c r="H13" s="38">
        <v>4.4000000000000004</v>
      </c>
      <c r="I13" s="38">
        <v>3</v>
      </c>
      <c r="J13" s="38">
        <v>92.6</v>
      </c>
      <c r="K13" s="10">
        <v>9532</v>
      </c>
    </row>
    <row r="14" spans="1:13" x14ac:dyDescent="0.25">
      <c r="A14" s="8">
        <v>2002</v>
      </c>
      <c r="B14" s="36"/>
      <c r="C14" s="38">
        <v>20.8</v>
      </c>
      <c r="D14" s="38">
        <v>28.7</v>
      </c>
      <c r="E14" s="38">
        <v>25.2</v>
      </c>
      <c r="F14" s="38">
        <v>15.5</v>
      </c>
      <c r="G14" s="38">
        <v>6.7</v>
      </c>
      <c r="H14" s="38"/>
      <c r="I14" s="38">
        <v>3.1</v>
      </c>
      <c r="J14" s="38">
        <v>96.9</v>
      </c>
      <c r="K14" s="10">
        <v>10685</v>
      </c>
    </row>
    <row r="15" spans="1:13" x14ac:dyDescent="0.25">
      <c r="A15" s="8">
        <v>2003</v>
      </c>
      <c r="B15" s="36"/>
      <c r="C15" s="38">
        <v>23</v>
      </c>
      <c r="D15" s="38">
        <v>28.8</v>
      </c>
      <c r="E15" s="38">
        <v>25.3</v>
      </c>
      <c r="F15" s="38">
        <v>14.8</v>
      </c>
      <c r="G15" s="38">
        <v>6</v>
      </c>
      <c r="H15" s="38"/>
      <c r="I15" s="38">
        <v>2.1</v>
      </c>
      <c r="J15" s="38">
        <v>97.9</v>
      </c>
      <c r="K15" s="10">
        <v>12671</v>
      </c>
    </row>
    <row r="16" spans="1:13" x14ac:dyDescent="0.25">
      <c r="A16" s="8">
        <v>2004</v>
      </c>
      <c r="B16" s="36"/>
      <c r="C16" s="38">
        <v>24.9</v>
      </c>
      <c r="D16" s="38">
        <v>30.5</v>
      </c>
      <c r="E16" s="38">
        <v>24.1</v>
      </c>
      <c r="F16" s="38">
        <v>13.6</v>
      </c>
      <c r="G16" s="38">
        <v>5.2</v>
      </c>
      <c r="H16" s="38"/>
      <c r="I16" s="38">
        <v>1.7</v>
      </c>
      <c r="J16" s="38">
        <v>98.3</v>
      </c>
      <c r="K16" s="10">
        <v>14418</v>
      </c>
      <c r="M16" s="26"/>
    </row>
    <row r="17" spans="1:11" x14ac:dyDescent="0.25">
      <c r="A17" s="8">
        <v>2005</v>
      </c>
      <c r="B17" s="36"/>
      <c r="C17" s="38">
        <v>25.3</v>
      </c>
      <c r="D17" s="38">
        <v>30.5</v>
      </c>
      <c r="E17" s="38">
        <v>23.9</v>
      </c>
      <c r="F17" s="38">
        <v>13.3</v>
      </c>
      <c r="G17" s="38">
        <v>5.4</v>
      </c>
      <c r="H17" s="38"/>
      <c r="I17" s="38">
        <v>1.6</v>
      </c>
      <c r="J17" s="38">
        <v>98.4</v>
      </c>
      <c r="K17" s="10">
        <v>16859</v>
      </c>
    </row>
    <row r="18" spans="1:11" x14ac:dyDescent="0.25">
      <c r="A18" s="8">
        <v>2006</v>
      </c>
      <c r="B18" s="36"/>
      <c r="C18" s="38">
        <v>26.5</v>
      </c>
      <c r="D18" s="38">
        <v>29.4</v>
      </c>
      <c r="E18" s="38">
        <v>24.3</v>
      </c>
      <c r="F18" s="38">
        <v>12.9</v>
      </c>
      <c r="G18" s="38">
        <v>5.3</v>
      </c>
      <c r="H18" s="38"/>
      <c r="I18" s="38">
        <v>1.6</v>
      </c>
      <c r="J18" s="38">
        <v>98.4</v>
      </c>
      <c r="K18" s="10">
        <v>18205</v>
      </c>
    </row>
    <row r="19" spans="1:11" x14ac:dyDescent="0.25">
      <c r="A19" s="8">
        <v>2007</v>
      </c>
      <c r="B19" s="36"/>
      <c r="C19" s="38">
        <v>27</v>
      </c>
      <c r="D19" s="38">
        <v>31</v>
      </c>
      <c r="E19" s="38">
        <v>23.6</v>
      </c>
      <c r="F19" s="38">
        <v>12.5</v>
      </c>
      <c r="G19" s="38">
        <v>4.5999999999999996</v>
      </c>
      <c r="H19" s="38"/>
      <c r="I19" s="38">
        <v>1.3</v>
      </c>
      <c r="J19" s="38">
        <v>98.7</v>
      </c>
      <c r="K19" s="10">
        <v>19006</v>
      </c>
    </row>
    <row r="20" spans="1:11" x14ac:dyDescent="0.25">
      <c r="A20" s="8">
        <v>2008</v>
      </c>
      <c r="B20" s="36"/>
      <c r="C20" s="38">
        <v>26.7</v>
      </c>
      <c r="D20" s="38">
        <v>30</v>
      </c>
      <c r="E20" s="38">
        <v>24.2</v>
      </c>
      <c r="F20" s="38">
        <v>13.1</v>
      </c>
      <c r="G20" s="38">
        <v>4.5999999999999996</v>
      </c>
      <c r="H20" s="38"/>
      <c r="I20" s="38">
        <v>1.4</v>
      </c>
      <c r="J20" s="38">
        <v>98.6</v>
      </c>
      <c r="K20" s="10">
        <v>20134</v>
      </c>
    </row>
    <row r="21" spans="1:11" x14ac:dyDescent="0.25">
      <c r="A21" s="8">
        <v>2009</v>
      </c>
      <c r="B21" s="36"/>
      <c r="C21" s="38">
        <v>26.7</v>
      </c>
      <c r="D21" s="38">
        <v>30.7</v>
      </c>
      <c r="E21" s="38">
        <v>23.6</v>
      </c>
      <c r="F21" s="40">
        <v>13</v>
      </c>
      <c r="G21" s="38">
        <v>4.5999999999999996</v>
      </c>
      <c r="H21" s="44"/>
      <c r="I21" s="38"/>
      <c r="J21" s="49">
        <f>98.6</f>
        <v>98.6</v>
      </c>
      <c r="K21" s="10">
        <v>21079</v>
      </c>
    </row>
    <row r="22" spans="1:11" x14ac:dyDescent="0.25">
      <c r="A22" s="8">
        <v>2010</v>
      </c>
      <c r="B22" s="38">
        <v>6</v>
      </c>
      <c r="C22" s="39">
        <f>27.5-6</f>
        <v>21.5</v>
      </c>
      <c r="D22" s="40">
        <f>56-27.5</f>
        <v>28.5</v>
      </c>
      <c r="E22" s="38">
        <f>79.3-56</f>
        <v>23.299999999999997</v>
      </c>
      <c r="F22" s="39">
        <f>92.6-79.3</f>
        <v>13.299999999999997</v>
      </c>
      <c r="G22" s="38">
        <f>98.3-92.6</f>
        <v>5.7000000000000028</v>
      </c>
      <c r="H22" s="39"/>
      <c r="I22" s="38">
        <f>100-98.3</f>
        <v>1.7000000000000028</v>
      </c>
      <c r="J22" s="41">
        <v>98.3</v>
      </c>
      <c r="K22" s="20">
        <v>21233</v>
      </c>
    </row>
    <row r="23" spans="1:11" x14ac:dyDescent="0.25">
      <c r="A23" s="8">
        <v>2011</v>
      </c>
      <c r="B23" s="38">
        <v>5.8</v>
      </c>
      <c r="C23" s="39">
        <f>27.4-5.8</f>
        <v>21.599999999999998</v>
      </c>
      <c r="D23" s="40">
        <f>56.9-27.4</f>
        <v>29.5</v>
      </c>
      <c r="E23" s="38">
        <f>80.4-56.9</f>
        <v>23.500000000000007</v>
      </c>
      <c r="F23" s="39">
        <f>93.4-80.4</f>
        <v>13</v>
      </c>
      <c r="G23" s="38">
        <f>98.5-93.4</f>
        <v>5.0999999999999943</v>
      </c>
      <c r="H23" s="39"/>
      <c r="I23" s="38">
        <f>100-98.5</f>
        <v>1.5</v>
      </c>
      <c r="J23" s="42">
        <v>98.5</v>
      </c>
      <c r="K23" s="10">
        <v>22325</v>
      </c>
    </row>
    <row r="24" spans="1:11" x14ac:dyDescent="0.25">
      <c r="A24" s="8">
        <v>2012</v>
      </c>
      <c r="B24" s="43">
        <v>5</v>
      </c>
      <c r="C24" s="44">
        <f>25.5-5</f>
        <v>20.5</v>
      </c>
      <c r="D24" s="40">
        <f>55.9-25.5</f>
        <v>30.4</v>
      </c>
      <c r="E24" s="38">
        <f>80.3-55.9</f>
        <v>24.4</v>
      </c>
      <c r="F24" s="44">
        <f>93.6-80.3</f>
        <v>13.299999999999997</v>
      </c>
      <c r="G24" s="38">
        <f>98.6-93.6</f>
        <v>5</v>
      </c>
      <c r="H24" s="44"/>
      <c r="I24" s="38">
        <f>100-98.6</f>
        <v>1.4000000000000057</v>
      </c>
      <c r="J24" s="44">
        <v>98.6</v>
      </c>
      <c r="K24" s="10">
        <v>23042</v>
      </c>
    </row>
    <row r="25" spans="1:11" x14ac:dyDescent="0.25">
      <c r="A25" s="8">
        <v>2013</v>
      </c>
      <c r="B25" s="43">
        <v>4.9000000000000004</v>
      </c>
      <c r="C25" s="44">
        <f>25.5-4.9</f>
        <v>20.6</v>
      </c>
      <c r="D25" s="40">
        <f>55.3-25.5</f>
        <v>29.799999999999997</v>
      </c>
      <c r="E25" s="38">
        <f>80.3-55.3</f>
        <v>25</v>
      </c>
      <c r="F25" s="44">
        <f>94.1-80.3</f>
        <v>13.799999999999997</v>
      </c>
      <c r="G25" s="38">
        <f>98.8-94.1</f>
        <v>4.7000000000000028</v>
      </c>
      <c r="H25" s="44"/>
      <c r="I25" s="38">
        <f>100-98.8</f>
        <v>1.2000000000000028</v>
      </c>
      <c r="J25" s="44">
        <v>98.8</v>
      </c>
      <c r="K25" s="10">
        <v>23354</v>
      </c>
    </row>
    <row r="26" spans="1:11" x14ac:dyDescent="0.25">
      <c r="A26" s="8">
        <v>2014</v>
      </c>
      <c r="B26" s="38">
        <v>6.2</v>
      </c>
      <c r="C26" s="44">
        <f>24.8-6.2</f>
        <v>18.600000000000001</v>
      </c>
      <c r="D26" s="40">
        <f>54.2-24.8</f>
        <v>29.400000000000002</v>
      </c>
      <c r="E26" s="38">
        <f>79.5-54.2</f>
        <v>25.299999999999997</v>
      </c>
      <c r="F26" s="44">
        <f>93.3-79.5</f>
        <v>13.799999999999997</v>
      </c>
      <c r="G26" s="38">
        <f>98.5-93.3</f>
        <v>5.2000000000000028</v>
      </c>
      <c r="H26" s="44"/>
      <c r="I26" s="38">
        <f>100-98.5</f>
        <v>1.5</v>
      </c>
      <c r="J26" s="44">
        <v>98.5</v>
      </c>
      <c r="K26" s="10">
        <v>24213</v>
      </c>
    </row>
    <row r="27" spans="1:11" x14ac:dyDescent="0.25">
      <c r="A27" s="9">
        <v>2015</v>
      </c>
      <c r="B27" s="48">
        <v>5</v>
      </c>
      <c r="C27" s="46">
        <f>23.8-5</f>
        <v>18.8</v>
      </c>
      <c r="D27" s="47">
        <f>54.4-23.8</f>
        <v>30.599999999999998</v>
      </c>
      <c r="E27" s="48">
        <f>80.1-54.4</f>
        <v>25.699999999999996</v>
      </c>
      <c r="F27" s="46">
        <f>93.7-80.1</f>
        <v>13.600000000000009</v>
      </c>
      <c r="G27" s="48">
        <f>98.6-93.7</f>
        <v>4.8999999999999915</v>
      </c>
      <c r="H27" s="46"/>
      <c r="I27" s="48">
        <f>100-98.6</f>
        <v>1.4000000000000057</v>
      </c>
      <c r="J27" s="46">
        <v>98.6</v>
      </c>
      <c r="K27" s="11">
        <v>25773</v>
      </c>
    </row>
    <row r="29" spans="1:11" x14ac:dyDescent="0.25">
      <c r="A29" s="3" t="s">
        <v>9</v>
      </c>
      <c r="B29" s="3"/>
    </row>
    <row r="31" spans="1:11" x14ac:dyDescent="0.25">
      <c r="A31" s="4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7"/>
    </row>
    <row r="32" spans="1:11" ht="39" x14ac:dyDescent="0.3">
      <c r="A32" s="15"/>
      <c r="B32" s="15"/>
      <c r="C32" s="16" t="s">
        <v>0</v>
      </c>
      <c r="D32" s="16" t="s">
        <v>1</v>
      </c>
      <c r="E32" s="16" t="s">
        <v>3</v>
      </c>
      <c r="F32" s="16" t="s">
        <v>2</v>
      </c>
      <c r="G32" s="16" t="s">
        <v>4</v>
      </c>
      <c r="H32" s="16" t="s">
        <v>5</v>
      </c>
      <c r="I32" s="16" t="s">
        <v>6</v>
      </c>
      <c r="J32" s="16" t="s">
        <v>7</v>
      </c>
      <c r="K32" s="17" t="s">
        <v>8</v>
      </c>
    </row>
    <row r="33" spans="1:11" x14ac:dyDescent="0.25">
      <c r="A33" s="8">
        <v>1999</v>
      </c>
      <c r="B33" s="8"/>
      <c r="C33" s="8">
        <v>18.3</v>
      </c>
      <c r="D33" s="8">
        <v>20.5</v>
      </c>
      <c r="E33" s="8">
        <v>21.5</v>
      </c>
      <c r="F33" s="8">
        <v>16.5</v>
      </c>
      <c r="G33" s="8">
        <v>11.1</v>
      </c>
      <c r="H33" s="8">
        <v>6.3</v>
      </c>
      <c r="I33" s="8">
        <v>5.8</v>
      </c>
      <c r="J33" s="8">
        <v>87.9</v>
      </c>
      <c r="K33" s="10">
        <v>2375</v>
      </c>
    </row>
    <row r="34" spans="1:11" x14ac:dyDescent="0.25">
      <c r="A34" s="8">
        <v>2000</v>
      </c>
      <c r="B34" s="8"/>
      <c r="C34" s="8">
        <v>17</v>
      </c>
      <c r="D34" s="8">
        <v>23.8</v>
      </c>
      <c r="E34" s="8">
        <v>21.9</v>
      </c>
      <c r="F34" s="8">
        <v>17.8</v>
      </c>
      <c r="G34" s="8">
        <v>9.1</v>
      </c>
      <c r="H34" s="8">
        <v>5.3</v>
      </c>
      <c r="I34" s="8">
        <v>5.0999999999999996</v>
      </c>
      <c r="J34" s="8">
        <v>89.6</v>
      </c>
      <c r="K34" s="10">
        <v>2294</v>
      </c>
    </row>
    <row r="35" spans="1:11" x14ac:dyDescent="0.25">
      <c r="A35" s="8">
        <v>2001</v>
      </c>
      <c r="B35" s="8"/>
      <c r="C35" s="8">
        <v>18.600000000000001</v>
      </c>
      <c r="D35" s="8">
        <v>23.3</v>
      </c>
      <c r="E35" s="8">
        <v>23.2</v>
      </c>
      <c r="F35" s="8">
        <v>16.7</v>
      </c>
      <c r="G35" s="8">
        <v>9.8000000000000007</v>
      </c>
      <c r="H35" s="8">
        <v>4.9000000000000004</v>
      </c>
      <c r="I35" s="8">
        <v>3.5</v>
      </c>
      <c r="J35" s="8">
        <v>91.6</v>
      </c>
      <c r="K35" s="10">
        <v>2398</v>
      </c>
    </row>
    <row r="36" spans="1:11" x14ac:dyDescent="0.25">
      <c r="A36" s="8">
        <v>2002</v>
      </c>
      <c r="B36" s="8"/>
      <c r="C36" s="8">
        <v>20.7</v>
      </c>
      <c r="D36" s="8">
        <v>27.8</v>
      </c>
      <c r="E36" s="8">
        <v>24.8</v>
      </c>
      <c r="F36" s="8">
        <v>15.3</v>
      </c>
      <c r="G36" s="8">
        <v>7.7</v>
      </c>
      <c r="H36" s="8"/>
      <c r="I36" s="8">
        <v>3.7</v>
      </c>
      <c r="J36" s="8">
        <v>96.3</v>
      </c>
      <c r="K36" s="10">
        <v>2880</v>
      </c>
    </row>
    <row r="37" spans="1:11" x14ac:dyDescent="0.25">
      <c r="A37" s="8">
        <v>2003</v>
      </c>
      <c r="B37" s="8"/>
      <c r="C37" s="8">
        <v>24.3</v>
      </c>
      <c r="D37" s="8">
        <v>26.9</v>
      </c>
      <c r="E37" s="8">
        <v>24.9</v>
      </c>
      <c r="F37" s="8">
        <v>14.4</v>
      </c>
      <c r="G37" s="8">
        <v>7</v>
      </c>
      <c r="H37" s="8"/>
      <c r="I37" s="8">
        <v>2.5</v>
      </c>
      <c r="J37" s="8">
        <v>97.5</v>
      </c>
      <c r="K37" s="10">
        <v>3589</v>
      </c>
    </row>
    <row r="38" spans="1:11" x14ac:dyDescent="0.25">
      <c r="A38" s="8">
        <v>2004</v>
      </c>
      <c r="B38" s="8"/>
      <c r="C38" s="8">
        <v>24.6</v>
      </c>
      <c r="D38" s="8">
        <v>28.9</v>
      </c>
      <c r="E38" s="8">
        <v>24.5</v>
      </c>
      <c r="F38" s="8">
        <v>13.8</v>
      </c>
      <c r="G38" s="8">
        <v>5.9</v>
      </c>
      <c r="H38" s="8"/>
      <c r="I38" s="8">
        <v>2.2999999999999998</v>
      </c>
      <c r="J38" s="8">
        <v>97.7</v>
      </c>
      <c r="K38" s="10">
        <v>4137</v>
      </c>
    </row>
    <row r="39" spans="1:11" x14ac:dyDescent="0.25">
      <c r="A39" s="8">
        <v>2005</v>
      </c>
      <c r="B39" s="8"/>
      <c r="C39" s="8">
        <v>24.3</v>
      </c>
      <c r="D39" s="8">
        <v>29.5</v>
      </c>
      <c r="E39" s="8">
        <v>23.8</v>
      </c>
      <c r="F39" s="8">
        <v>13.9</v>
      </c>
      <c r="G39" s="8">
        <v>6.3</v>
      </c>
      <c r="H39" s="8"/>
      <c r="I39" s="8">
        <v>2.2000000000000002</v>
      </c>
      <c r="J39" s="8">
        <v>97.8</v>
      </c>
      <c r="K39" s="10">
        <v>5053</v>
      </c>
    </row>
    <row r="40" spans="1:11" x14ac:dyDescent="0.25">
      <c r="A40" s="8">
        <v>2006</v>
      </c>
      <c r="B40" s="8"/>
      <c r="C40" s="8">
        <v>24.4</v>
      </c>
      <c r="D40" s="8">
        <v>28.7</v>
      </c>
      <c r="E40" s="8">
        <v>24.5</v>
      </c>
      <c r="F40" s="8">
        <v>13.9</v>
      </c>
      <c r="G40" s="8">
        <v>6.3</v>
      </c>
      <c r="H40" s="8"/>
      <c r="I40" s="8">
        <v>2.2000000000000002</v>
      </c>
      <c r="J40" s="8">
        <v>97.8</v>
      </c>
      <c r="K40" s="10">
        <v>5619</v>
      </c>
    </row>
    <row r="41" spans="1:11" x14ac:dyDescent="0.25">
      <c r="A41" s="8">
        <v>2007</v>
      </c>
      <c r="B41" s="8"/>
      <c r="C41" s="8">
        <v>25.3</v>
      </c>
      <c r="D41" s="8">
        <v>30.2</v>
      </c>
      <c r="E41" s="8">
        <v>24</v>
      </c>
      <c r="F41" s="8">
        <v>13.5</v>
      </c>
      <c r="G41" s="8">
        <v>5.2</v>
      </c>
      <c r="H41" s="8"/>
      <c r="I41" s="8">
        <v>1.8</v>
      </c>
      <c r="J41" s="8">
        <v>98.2</v>
      </c>
      <c r="K41" s="10">
        <v>6033</v>
      </c>
    </row>
    <row r="42" spans="1:11" x14ac:dyDescent="0.25">
      <c r="A42" s="8">
        <v>2008</v>
      </c>
      <c r="B42" s="8"/>
      <c r="C42" s="8">
        <v>24.9</v>
      </c>
      <c r="D42" s="8">
        <v>29.1</v>
      </c>
      <c r="E42" s="8">
        <v>24.6</v>
      </c>
      <c r="F42" s="8">
        <v>14.5</v>
      </c>
      <c r="G42" s="8">
        <v>5.3</v>
      </c>
      <c r="H42" s="8"/>
      <c r="I42" s="8">
        <v>1.6</v>
      </c>
      <c r="J42" s="8">
        <v>98.4</v>
      </c>
      <c r="K42" s="10">
        <v>6580</v>
      </c>
    </row>
    <row r="43" spans="1:11" x14ac:dyDescent="0.25">
      <c r="A43" s="8">
        <v>2009</v>
      </c>
      <c r="B43" s="8"/>
      <c r="C43" s="25">
        <v>25.2</v>
      </c>
      <c r="D43" s="8">
        <v>29</v>
      </c>
      <c r="E43" s="25">
        <v>24.6</v>
      </c>
      <c r="F43" s="8">
        <v>14.2</v>
      </c>
      <c r="G43" s="25">
        <v>5.4</v>
      </c>
      <c r="H43" s="8"/>
      <c r="I43" s="25">
        <v>1.6</v>
      </c>
      <c r="J43" s="8">
        <v>98.4</v>
      </c>
      <c r="K43" s="10">
        <v>6850</v>
      </c>
    </row>
    <row r="44" spans="1:11" x14ac:dyDescent="0.25">
      <c r="A44" s="21">
        <v>2010</v>
      </c>
      <c r="B44" s="35">
        <v>5.3</v>
      </c>
      <c r="C44" s="30">
        <f>25.4-5.3</f>
        <v>20.099999999999998</v>
      </c>
      <c r="D44" s="35">
        <f>52.5-25.4</f>
        <v>27.1</v>
      </c>
      <c r="E44" s="30">
        <f>76.4-52.5</f>
        <v>23.900000000000006</v>
      </c>
      <c r="F44" s="35">
        <f>91-76.4</f>
        <v>14.599999999999994</v>
      </c>
      <c r="G44" s="30">
        <f>97.6-91</f>
        <v>6.5999999999999943</v>
      </c>
      <c r="H44" s="35"/>
      <c r="I44" s="30">
        <f>100-97.6</f>
        <v>2.4000000000000057</v>
      </c>
      <c r="J44" s="35">
        <v>97.6</v>
      </c>
      <c r="K44" s="20">
        <v>6788</v>
      </c>
    </row>
    <row r="45" spans="1:11" x14ac:dyDescent="0.25">
      <c r="A45" s="8">
        <v>2011</v>
      </c>
      <c r="B45" s="36">
        <v>5.9</v>
      </c>
      <c r="C45" s="32">
        <f>25.9-5.9</f>
        <v>20</v>
      </c>
      <c r="D45" s="36">
        <f>54.9-25.9</f>
        <v>29</v>
      </c>
      <c r="E45" s="31">
        <f>78.2-54.9</f>
        <v>23.300000000000004</v>
      </c>
      <c r="F45" s="36">
        <f>92.2-78.2</f>
        <v>14</v>
      </c>
      <c r="G45" s="31">
        <f>98.2-92.2</f>
        <v>6</v>
      </c>
      <c r="H45" s="36"/>
      <c r="I45" s="31">
        <f>100-98.2</f>
        <v>1.7999999999999972</v>
      </c>
      <c r="J45" s="37">
        <v>98.2</v>
      </c>
      <c r="K45" s="20">
        <v>7102</v>
      </c>
    </row>
    <row r="46" spans="1:11" x14ac:dyDescent="0.25">
      <c r="A46" s="8">
        <v>2012</v>
      </c>
      <c r="B46" s="36">
        <v>4.8</v>
      </c>
      <c r="C46" s="31">
        <f>23.2-4.8</f>
        <v>18.399999999999999</v>
      </c>
      <c r="D46" s="36">
        <f>52.9-23.2</f>
        <v>29.7</v>
      </c>
      <c r="E46" s="31">
        <f>77.9-52.9</f>
        <v>25.000000000000007</v>
      </c>
      <c r="F46" s="36">
        <f>92.7-77.9</f>
        <v>14.799999999999997</v>
      </c>
      <c r="G46" s="31">
        <f>98.4-92.7</f>
        <v>5.7000000000000028</v>
      </c>
      <c r="H46" s="36"/>
      <c r="I46" s="31">
        <f>100-98.4</f>
        <v>1.5999999999999943</v>
      </c>
      <c r="J46" s="36">
        <v>98.4</v>
      </c>
      <c r="K46" s="20">
        <v>7298</v>
      </c>
    </row>
    <row r="47" spans="1:11" x14ac:dyDescent="0.25">
      <c r="A47" s="8">
        <v>2013</v>
      </c>
      <c r="B47" s="36">
        <v>4.8</v>
      </c>
      <c r="C47" s="31">
        <f>24.4-4.8</f>
        <v>19.599999999999998</v>
      </c>
      <c r="D47" s="36">
        <f>51.7-24</f>
        <v>27.700000000000003</v>
      </c>
      <c r="E47" s="31">
        <f>78-51.7</f>
        <v>26.299999999999997</v>
      </c>
      <c r="F47" s="36">
        <f>93.1-78</f>
        <v>15.099999999999994</v>
      </c>
      <c r="G47" s="31">
        <f>98.4-93.1</f>
        <v>5.3000000000000114</v>
      </c>
      <c r="H47" s="36"/>
      <c r="I47" s="31">
        <f>100-98.4</f>
        <v>1.5999999999999943</v>
      </c>
      <c r="J47" s="36">
        <v>98.4</v>
      </c>
      <c r="K47" s="20">
        <v>7345</v>
      </c>
    </row>
    <row r="48" spans="1:11" x14ac:dyDescent="0.25">
      <c r="A48" s="21">
        <v>2014</v>
      </c>
      <c r="B48" s="36">
        <v>5.5</v>
      </c>
      <c r="C48" s="31">
        <f>23.4-5.5</f>
        <v>17.899999999999999</v>
      </c>
      <c r="D48" s="36">
        <f>50.9-23.4</f>
        <v>27.5</v>
      </c>
      <c r="E48" s="31">
        <f>76.2-50.9</f>
        <v>25.300000000000004</v>
      </c>
      <c r="F48" s="36">
        <f>91.6-76.2</f>
        <v>15.399999999999991</v>
      </c>
      <c r="G48" s="31">
        <f>98-91.6</f>
        <v>6.4000000000000057</v>
      </c>
      <c r="H48" s="36"/>
      <c r="I48" s="31">
        <f>100-98</f>
        <v>2</v>
      </c>
      <c r="J48" s="36">
        <v>98</v>
      </c>
      <c r="K48" s="20">
        <v>7426</v>
      </c>
    </row>
    <row r="49" spans="1:12" x14ac:dyDescent="0.25">
      <c r="A49" s="9">
        <v>2015</v>
      </c>
      <c r="B49" s="45">
        <v>5.0999999999999996</v>
      </c>
      <c r="C49" s="50">
        <f>22-5.1</f>
        <v>16.899999999999999</v>
      </c>
      <c r="D49" s="45">
        <f>50.8-22</f>
        <v>28.799999999999997</v>
      </c>
      <c r="E49" s="50">
        <f>77.2-50.8</f>
        <v>26.400000000000006</v>
      </c>
      <c r="F49" s="45">
        <f>91.9-77.2</f>
        <v>14.700000000000003</v>
      </c>
      <c r="G49" s="50">
        <f>98-91.9</f>
        <v>6.0999999999999943</v>
      </c>
      <c r="H49" s="45"/>
      <c r="I49" s="50">
        <f>100-98</f>
        <v>2</v>
      </c>
      <c r="J49" s="45">
        <v>98</v>
      </c>
      <c r="K49" s="24">
        <v>7915</v>
      </c>
    </row>
    <row r="50" spans="1:12" x14ac:dyDescent="0.25">
      <c r="A50" s="29"/>
      <c r="B50" s="25"/>
      <c r="C50" s="25"/>
      <c r="D50" s="25"/>
      <c r="E50" s="25"/>
      <c r="F50" s="25"/>
      <c r="G50" s="25"/>
      <c r="H50" s="25"/>
      <c r="I50" s="25"/>
      <c r="K50" s="28"/>
      <c r="L50" s="25"/>
    </row>
    <row r="51" spans="1:12" x14ac:dyDescent="0.25">
      <c r="K51" s="28"/>
      <c r="L51" s="25"/>
    </row>
    <row r="52" spans="1:12" x14ac:dyDescent="0.25">
      <c r="A52" s="12" t="s">
        <v>11</v>
      </c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1:12" ht="39" x14ac:dyDescent="0.3">
      <c r="A53" s="15"/>
      <c r="B53" s="15"/>
      <c r="C53" s="16" t="s">
        <v>0</v>
      </c>
      <c r="D53" s="16" t="s">
        <v>1</v>
      </c>
      <c r="E53" s="16" t="s">
        <v>3</v>
      </c>
      <c r="F53" s="16" t="s">
        <v>2</v>
      </c>
      <c r="G53" s="16" t="s">
        <v>4</v>
      </c>
      <c r="H53" s="16" t="s">
        <v>5</v>
      </c>
      <c r="I53" s="16" t="s">
        <v>6</v>
      </c>
      <c r="J53" s="16" t="s">
        <v>7</v>
      </c>
      <c r="K53" s="17" t="s">
        <v>8</v>
      </c>
    </row>
    <row r="54" spans="1:12" x14ac:dyDescent="0.25">
      <c r="A54" s="8">
        <v>1999</v>
      </c>
      <c r="B54" s="8"/>
      <c r="C54" s="8">
        <v>17</v>
      </c>
      <c r="D54" s="8">
        <v>20.5</v>
      </c>
      <c r="E54" s="8">
        <v>24.7</v>
      </c>
      <c r="F54" s="8">
        <v>18.100000000000001</v>
      </c>
      <c r="G54" s="8">
        <v>10.4</v>
      </c>
      <c r="H54" s="8">
        <v>5.4</v>
      </c>
      <c r="I54" s="8">
        <v>3.9</v>
      </c>
      <c r="J54" s="8">
        <v>90.7</v>
      </c>
      <c r="K54" s="10">
        <v>6619</v>
      </c>
    </row>
    <row r="55" spans="1:12" x14ac:dyDescent="0.25">
      <c r="A55" s="8">
        <v>2000</v>
      </c>
      <c r="B55" s="8"/>
      <c r="C55" s="8">
        <v>15.7</v>
      </c>
      <c r="D55" s="8">
        <v>22.2</v>
      </c>
      <c r="E55" s="8">
        <v>23.6</v>
      </c>
      <c r="F55" s="8">
        <v>19</v>
      </c>
      <c r="G55" s="8">
        <v>10.9</v>
      </c>
      <c r="H55" s="8">
        <v>5.4</v>
      </c>
      <c r="I55" s="8">
        <v>3.2</v>
      </c>
      <c r="J55" s="8">
        <v>91.4</v>
      </c>
      <c r="K55" s="10">
        <v>6884</v>
      </c>
    </row>
    <row r="56" spans="1:12" x14ac:dyDescent="0.25">
      <c r="A56" s="8">
        <v>2001</v>
      </c>
      <c r="B56" s="8"/>
      <c r="C56" s="8">
        <v>18.100000000000001</v>
      </c>
      <c r="D56" s="8">
        <v>22.6</v>
      </c>
      <c r="E56" s="8">
        <v>25.6</v>
      </c>
      <c r="F56" s="8">
        <v>17.600000000000001</v>
      </c>
      <c r="G56" s="8">
        <v>9</v>
      </c>
      <c r="H56" s="8">
        <v>4.3</v>
      </c>
      <c r="I56" s="8">
        <v>2.8</v>
      </c>
      <c r="J56" s="8">
        <v>92.9</v>
      </c>
      <c r="K56" s="10">
        <v>7134</v>
      </c>
    </row>
    <row r="57" spans="1:12" x14ac:dyDescent="0.25">
      <c r="A57" s="8">
        <v>2002</v>
      </c>
      <c r="B57" s="8"/>
      <c r="C57" s="8">
        <v>20.9</v>
      </c>
      <c r="D57" s="8">
        <v>28.9</v>
      </c>
      <c r="E57" s="8">
        <v>25.4</v>
      </c>
      <c r="F57" s="8">
        <v>15.6</v>
      </c>
      <c r="G57" s="8">
        <v>6.3</v>
      </c>
      <c r="H57" s="8"/>
      <c r="I57" s="8">
        <v>2.9</v>
      </c>
      <c r="J57" s="8">
        <v>97.1</v>
      </c>
      <c r="K57" s="10">
        <v>7805</v>
      </c>
    </row>
    <row r="58" spans="1:12" x14ac:dyDescent="0.25">
      <c r="A58" s="8">
        <v>2003</v>
      </c>
      <c r="B58" s="8"/>
      <c r="C58" s="8">
        <v>22.5</v>
      </c>
      <c r="D58" s="8">
        <v>29.6</v>
      </c>
      <c r="E58" s="8">
        <v>25.4</v>
      </c>
      <c r="F58" s="8">
        <v>15</v>
      </c>
      <c r="G58" s="8">
        <v>5.5</v>
      </c>
      <c r="H58" s="8"/>
      <c r="I58" s="8">
        <v>2</v>
      </c>
      <c r="J58" s="8">
        <v>98</v>
      </c>
      <c r="K58" s="10">
        <v>9082</v>
      </c>
    </row>
    <row r="59" spans="1:12" x14ac:dyDescent="0.25">
      <c r="A59" s="8">
        <v>2004</v>
      </c>
      <c r="B59" s="8"/>
      <c r="C59" s="8">
        <v>25.1</v>
      </c>
      <c r="D59" s="8">
        <v>31</v>
      </c>
      <c r="E59" s="8">
        <v>23.9</v>
      </c>
      <c r="F59" s="8">
        <v>13.6</v>
      </c>
      <c r="G59" s="8">
        <v>5</v>
      </c>
      <c r="H59" s="8"/>
      <c r="I59" s="8">
        <v>1.4</v>
      </c>
      <c r="J59" s="8">
        <v>98.6</v>
      </c>
      <c r="K59" s="10">
        <v>10281</v>
      </c>
    </row>
    <row r="60" spans="1:12" x14ac:dyDescent="0.25">
      <c r="A60" s="8">
        <v>2005</v>
      </c>
      <c r="B60" s="8"/>
      <c r="C60" s="8">
        <v>25.7</v>
      </c>
      <c r="D60" s="8">
        <v>31</v>
      </c>
      <c r="E60" s="8">
        <v>23.9</v>
      </c>
      <c r="F60" s="8">
        <v>13.1</v>
      </c>
      <c r="G60" s="8">
        <v>5</v>
      </c>
      <c r="H60" s="8"/>
      <c r="I60" s="8">
        <v>1.3</v>
      </c>
      <c r="J60" s="8">
        <v>98.7</v>
      </c>
      <c r="K60" s="10">
        <v>11806</v>
      </c>
    </row>
    <row r="61" spans="1:12" x14ac:dyDescent="0.25">
      <c r="A61" s="8">
        <v>2006</v>
      </c>
      <c r="B61" s="8"/>
      <c r="C61" s="8">
        <v>27.4</v>
      </c>
      <c r="D61" s="8">
        <v>29.8</v>
      </c>
      <c r="E61" s="8">
        <v>24.2</v>
      </c>
      <c r="F61" s="8">
        <v>12.4</v>
      </c>
      <c r="G61" s="8">
        <v>4.9000000000000004</v>
      </c>
      <c r="H61" s="8"/>
      <c r="I61" s="8">
        <v>1.3</v>
      </c>
      <c r="J61" s="8">
        <v>98.7</v>
      </c>
      <c r="K61" s="10">
        <v>12586</v>
      </c>
    </row>
    <row r="62" spans="1:12" x14ac:dyDescent="0.25">
      <c r="A62" s="8">
        <v>2007</v>
      </c>
      <c r="B62" s="8"/>
      <c r="C62" s="8">
        <v>27.7</v>
      </c>
      <c r="D62" s="8">
        <v>31.4</v>
      </c>
      <c r="E62" s="8">
        <v>23.5</v>
      </c>
      <c r="F62" s="8">
        <v>12</v>
      </c>
      <c r="G62" s="8">
        <v>4.3</v>
      </c>
      <c r="H62" s="8"/>
      <c r="I62" s="8">
        <v>1.1000000000000001</v>
      </c>
      <c r="J62" s="8">
        <v>98.9</v>
      </c>
      <c r="K62" s="10">
        <v>12973</v>
      </c>
    </row>
    <row r="63" spans="1:12" x14ac:dyDescent="0.25">
      <c r="A63" s="8">
        <v>2008</v>
      </c>
      <c r="B63" s="8"/>
      <c r="C63" s="8">
        <v>27.5</v>
      </c>
      <c r="D63" s="29">
        <v>30.5</v>
      </c>
      <c r="E63" s="8">
        <v>24.1</v>
      </c>
      <c r="F63" s="25">
        <v>12.3</v>
      </c>
      <c r="G63" s="8">
        <v>4.3</v>
      </c>
      <c r="H63" s="34"/>
      <c r="I63" s="8">
        <v>1.3</v>
      </c>
      <c r="J63" s="8">
        <v>98.7</v>
      </c>
      <c r="K63" s="10">
        <v>13554</v>
      </c>
    </row>
    <row r="64" spans="1:12" x14ac:dyDescent="0.25">
      <c r="A64" s="8">
        <v>2009</v>
      </c>
      <c r="B64" s="29"/>
      <c r="C64" s="8">
        <v>27.4</v>
      </c>
      <c r="D64" s="25">
        <v>31.5</v>
      </c>
      <c r="E64" s="8">
        <v>23.1</v>
      </c>
      <c r="F64" s="25">
        <v>12.4</v>
      </c>
      <c r="G64" s="8">
        <v>4.3</v>
      </c>
      <c r="H64" s="25"/>
      <c r="I64" s="8">
        <v>1.3</v>
      </c>
      <c r="J64" s="34">
        <v>98.7</v>
      </c>
      <c r="K64" s="10">
        <v>14229</v>
      </c>
    </row>
    <row r="65" spans="1:11" x14ac:dyDescent="0.25">
      <c r="A65" s="21">
        <v>2010</v>
      </c>
      <c r="B65" s="32">
        <v>6.3</v>
      </c>
      <c r="C65" s="36">
        <f>28.5-6.3</f>
        <v>22.2</v>
      </c>
      <c r="D65" s="33">
        <f>57.6-28.5</f>
        <v>29.1</v>
      </c>
      <c r="E65" s="36">
        <f>80.7-57.6</f>
        <v>23.1</v>
      </c>
      <c r="F65" s="33">
        <f>93.4-80.7</f>
        <v>12.700000000000003</v>
      </c>
      <c r="G65" s="36">
        <f>98.6-93.4</f>
        <v>5.1999999999999886</v>
      </c>
      <c r="H65" s="33"/>
      <c r="I65" s="36">
        <f>100-98.6</f>
        <v>1.4000000000000057</v>
      </c>
      <c r="J65" s="32">
        <v>98.6</v>
      </c>
      <c r="K65" s="20">
        <v>14445</v>
      </c>
    </row>
    <row r="66" spans="1:11" x14ac:dyDescent="0.25">
      <c r="A66" s="8">
        <v>2011</v>
      </c>
      <c r="B66" s="33">
        <v>5.7</v>
      </c>
      <c r="C66" s="36">
        <f>28.1-5.7</f>
        <v>22.400000000000002</v>
      </c>
      <c r="D66" s="33">
        <f>57.9-28.1</f>
        <v>29.799999999999997</v>
      </c>
      <c r="E66" s="36">
        <f>81.5-57.9</f>
        <v>23.6</v>
      </c>
      <c r="F66" s="33">
        <f>93.9-81.5</f>
        <v>12.400000000000006</v>
      </c>
      <c r="G66" s="36">
        <f>98.7-93.9</f>
        <v>4.7999999999999972</v>
      </c>
      <c r="H66" s="33"/>
      <c r="I66" s="36">
        <f>100-98.7</f>
        <v>1.2999999999999972</v>
      </c>
      <c r="J66" s="32">
        <v>98.7</v>
      </c>
      <c r="K66" s="20">
        <v>15223</v>
      </c>
    </row>
    <row r="67" spans="1:11" x14ac:dyDescent="0.25">
      <c r="A67" s="8">
        <v>2012</v>
      </c>
      <c r="B67" s="33">
        <v>5.0999999999999996</v>
      </c>
      <c r="C67" s="36">
        <f>26.6-5.1</f>
        <v>21.5</v>
      </c>
      <c r="D67" s="33">
        <f>57.2-26.6</f>
        <v>30.6</v>
      </c>
      <c r="E67" s="36">
        <f>81.4-57.2</f>
        <v>24.200000000000003</v>
      </c>
      <c r="F67" s="33">
        <f>93.9-81.4</f>
        <v>12.5</v>
      </c>
      <c r="G67" s="36">
        <f>98.7-93.9</f>
        <v>4.7999999999999972</v>
      </c>
      <c r="H67" s="33"/>
      <c r="I67" s="36">
        <f>100-98.7</f>
        <v>1.2999999999999972</v>
      </c>
      <c r="J67" s="32">
        <v>98.7</v>
      </c>
      <c r="K67" s="20">
        <v>15744</v>
      </c>
    </row>
    <row r="68" spans="1:11" x14ac:dyDescent="0.25">
      <c r="A68" s="21">
        <v>2013</v>
      </c>
      <c r="B68" s="33">
        <v>5</v>
      </c>
      <c r="C68" s="36">
        <f>26.3-5</f>
        <v>21.3</v>
      </c>
      <c r="D68" s="33">
        <f>57-26.3</f>
        <v>30.7</v>
      </c>
      <c r="E68" s="36">
        <f>81.4-57</f>
        <v>24.400000000000006</v>
      </c>
      <c r="F68" s="33">
        <f>94.6-81.4</f>
        <v>13.199999999999989</v>
      </c>
      <c r="G68" s="36">
        <f>99-94.6</f>
        <v>4.4000000000000057</v>
      </c>
      <c r="H68" s="33"/>
      <c r="I68" s="36">
        <f>100-99</f>
        <v>1</v>
      </c>
      <c r="J68" s="32">
        <v>99</v>
      </c>
      <c r="K68" s="20">
        <v>16009</v>
      </c>
    </row>
    <row r="69" spans="1:11" x14ac:dyDescent="0.25">
      <c r="A69" s="8">
        <v>2014</v>
      </c>
      <c r="B69" s="33">
        <v>6.5</v>
      </c>
      <c r="C69" s="36">
        <f>25.4-6.5</f>
        <v>18.899999999999999</v>
      </c>
      <c r="D69" s="33">
        <f>55.6-25.4</f>
        <v>30.200000000000003</v>
      </c>
      <c r="E69" s="36">
        <f>81-55.6</f>
        <v>25.4</v>
      </c>
      <c r="F69" s="33">
        <f>94.1-81</f>
        <v>13.099999999999994</v>
      </c>
      <c r="G69" s="36">
        <f>98.7-94.1</f>
        <v>4.6000000000000085</v>
      </c>
      <c r="H69" s="33"/>
      <c r="I69" s="36">
        <f>100-98.7</f>
        <v>1.2999999999999972</v>
      </c>
      <c r="J69" s="32">
        <v>98.7</v>
      </c>
      <c r="K69" s="20">
        <v>16787</v>
      </c>
    </row>
    <row r="70" spans="1:11" x14ac:dyDescent="0.25">
      <c r="A70" s="9">
        <v>2015</v>
      </c>
      <c r="B70" s="50">
        <v>5</v>
      </c>
      <c r="C70" s="9">
        <f>24.5-5</f>
        <v>19.5</v>
      </c>
      <c r="D70" s="51">
        <f>55.9-24.5</f>
        <v>31.4</v>
      </c>
      <c r="E70" s="9">
        <f>81.5-55.9</f>
        <v>25.6</v>
      </c>
      <c r="F70" s="51">
        <f>94.5-81.5</f>
        <v>13</v>
      </c>
      <c r="G70" s="9">
        <f>98.9-94.5</f>
        <v>4.4000000000000057</v>
      </c>
      <c r="H70" s="51"/>
      <c r="I70" s="9">
        <f>100-98.9</f>
        <v>1.0999999999999943</v>
      </c>
      <c r="J70" s="52">
        <v>98.9</v>
      </c>
      <c r="K70" s="24">
        <v>17858</v>
      </c>
    </row>
  </sheetData>
  <phoneticPr fontId="1" type="noConversion"/>
  <hyperlinks>
    <hyperlink ref="A29" r:id="rId1"/>
    <hyperlink ref="A1" r:id="rId2"/>
  </hyperlinks>
  <pageMargins left="0.75" right="0.75" top="1" bottom="1" header="0.5" footer="0.5"/>
  <pageSetup paperSize="9" orientation="portrait" horizontalDpi="1200" verticalDpi="1200" r:id="rId3"/>
  <headerFooter alignWithMargins="0"/>
  <ignoredErrors>
    <ignoredError sqref="I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Datatable</vt:lpstr>
    </vt:vector>
  </TitlesOfParts>
  <Company>Manchester Computing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CLIP45 development team</dc:creator>
  <cp:lastModifiedBy>siobhanmc</cp:lastModifiedBy>
  <dcterms:created xsi:type="dcterms:W3CDTF">2010-05-17T15:15:19Z</dcterms:created>
  <dcterms:modified xsi:type="dcterms:W3CDTF">2016-06-17T15:24:46Z</dcterms:modified>
</cp:coreProperties>
</file>